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070" windowHeight="11025"/>
  </bookViews>
  <sheets>
    <sheet name="New Center" sheetId="1" r:id="rId1"/>
    <sheet name="Existing Center A" sheetId="2" r:id="rId2"/>
    <sheet name="Existing Center B" sheetId="3" r:id="rId3"/>
    <sheet name="Center with Subsidy" sheetId="4" r:id="rId4"/>
  </sheets>
  <definedNames>
    <definedName name="_xlnm.Print_Area" localSheetId="3">'Center with Subsidy'!$A$1:$E$31</definedName>
    <definedName name="_xlnm.Print_Area" localSheetId="1">'Existing Center A'!$A$1:$E$28</definedName>
    <definedName name="_xlnm.Print_Area" localSheetId="2">'Existing Center B'!$A$1:$E$28</definedName>
    <definedName name="_xlnm.Print_Area" localSheetId="0">'New Center'!$A$1:$E$26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4" l="1"/>
  <c r="C27" i="4"/>
  <c r="D26" i="1"/>
  <c r="E26" i="1"/>
  <c r="C26" i="1"/>
  <c r="D28" i="2"/>
  <c r="E28" i="2"/>
  <c r="C28" i="2"/>
  <c r="D25" i="2"/>
  <c r="E25" i="2"/>
  <c r="C25" i="2"/>
  <c r="D23" i="1"/>
  <c r="E23" i="1"/>
  <c r="C23" i="1"/>
  <c r="D21" i="1"/>
  <c r="E21" i="1"/>
  <c r="C21" i="1"/>
  <c r="E9" i="1"/>
  <c r="D9" i="1"/>
  <c r="C9" i="1"/>
  <c r="E11" i="2"/>
  <c r="D11" i="2"/>
  <c r="C11" i="2"/>
  <c r="B11" i="3"/>
  <c r="D11" i="3" s="1"/>
  <c r="B11" i="2"/>
  <c r="E25" i="1"/>
  <c r="C23" i="2"/>
  <c r="D23" i="2"/>
  <c r="E23" i="2"/>
  <c r="B21" i="4"/>
  <c r="B19" i="4"/>
  <c r="B18" i="4"/>
  <c r="B17" i="4"/>
  <c r="B15" i="4"/>
  <c r="B8" i="4"/>
  <c r="B11" i="4" s="1"/>
  <c r="E11" i="4" s="1"/>
  <c r="D5" i="4"/>
  <c r="D27" i="4" s="1"/>
  <c r="B21" i="3"/>
  <c r="B19" i="3"/>
  <c r="B18" i="3"/>
  <c r="B17" i="3"/>
  <c r="B15" i="3"/>
  <c r="B8" i="3"/>
  <c r="D5" i="3"/>
  <c r="B21" i="2"/>
  <c r="B19" i="2"/>
  <c r="B18" i="2"/>
  <c r="B17" i="2"/>
  <c r="B15" i="2"/>
  <c r="B22" i="2" s="1"/>
  <c r="B8" i="2"/>
  <c r="D5" i="2"/>
  <c r="D25" i="1"/>
  <c r="B17" i="1"/>
  <c r="B20" i="1" s="1"/>
  <c r="B16" i="1"/>
  <c r="B15" i="1"/>
  <c r="B19" i="1"/>
  <c r="B13" i="1"/>
  <c r="C11" i="4" l="1"/>
  <c r="D11" i="4"/>
  <c r="B22" i="4"/>
  <c r="B22" i="3"/>
  <c r="E11" i="3"/>
  <c r="C11" i="3"/>
  <c r="C12" i="4"/>
  <c r="E12" i="4"/>
  <c r="D12" i="4"/>
  <c r="D12" i="3"/>
  <c r="C12" i="3"/>
  <c r="E12" i="3"/>
  <c r="E12" i="2"/>
  <c r="E27" i="2" s="1"/>
  <c r="D12" i="2"/>
  <c r="D27" i="2" s="1"/>
  <c r="C12" i="2"/>
  <c r="C27" i="2" s="1"/>
  <c r="D4" i="1"/>
  <c r="B7" i="1"/>
  <c r="B9" i="1" s="1"/>
  <c r="C31" i="4" l="1"/>
  <c r="C23" i="4"/>
  <c r="C25" i="4" s="1"/>
  <c r="C28" i="4" s="1"/>
  <c r="C30" i="4" s="1"/>
  <c r="D23" i="4"/>
  <c r="D25" i="4" s="1"/>
  <c r="E23" i="4"/>
  <c r="E25" i="4" s="1"/>
  <c r="E31" i="4"/>
  <c r="D31" i="4"/>
  <c r="E28" i="3"/>
  <c r="D23" i="3"/>
  <c r="C28" i="3"/>
  <c r="E23" i="3"/>
  <c r="E25" i="3" s="1"/>
  <c r="E27" i="3" s="1"/>
  <c r="D28" i="3"/>
  <c r="C23" i="3"/>
  <c r="C25" i="3" s="1"/>
  <c r="C27" i="3" s="1"/>
  <c r="D25" i="3"/>
  <c r="D27" i="3" s="1"/>
  <c r="D10" i="1"/>
  <c r="E10" i="1"/>
  <c r="C10" i="1"/>
  <c r="E28" i="4" l="1"/>
  <c r="E30" i="4" s="1"/>
  <c r="D28" i="4"/>
  <c r="D30" i="4" s="1"/>
  <c r="C25" i="1"/>
</calcChain>
</file>

<file path=xl/sharedStrings.xml><?xml version="1.0" encoding="utf-8"?>
<sst xmlns="http://schemas.openxmlformats.org/spreadsheetml/2006/main" count="106" uniqueCount="36">
  <si>
    <t>Technician</t>
  </si>
  <si>
    <t>Fixed Costs:</t>
  </si>
  <si>
    <t>Annual Cost</t>
  </si>
  <si>
    <t>5% of PI/Manager</t>
  </si>
  <si>
    <t>Service Agreement</t>
  </si>
  <si>
    <t>Variable Costs:</t>
  </si>
  <si>
    <t>Plate</t>
  </si>
  <si>
    <t>Agar</t>
  </si>
  <si>
    <t xml:space="preserve">     Subtotal Fixed Costs</t>
  </si>
  <si>
    <t>Tryptone</t>
  </si>
  <si>
    <t>Yeast</t>
  </si>
  <si>
    <t>NaCL</t>
  </si>
  <si>
    <t>Foil</t>
  </si>
  <si>
    <t>Bleach</t>
  </si>
  <si>
    <t>Cost Per Plate</t>
  </si>
  <si>
    <t xml:space="preserve">   Variable cost per plate</t>
  </si>
  <si>
    <t>Agar Plates Recharge Center Budget and Rate Example</t>
  </si>
  <si>
    <t>(Gain) or Loss from previous periods</t>
  </si>
  <si>
    <t>Loss in Previous Periods</t>
  </si>
  <si>
    <t>Gain in Previous Periods</t>
  </si>
  <si>
    <t>Fixed Cost per plate based on assumed activity</t>
  </si>
  <si>
    <t>Annual Number of Plates Prepared = Activity</t>
  </si>
  <si>
    <t>Annual Total Variable Costs based on assumed activity</t>
  </si>
  <si>
    <t>Total Budget based on assumed activity</t>
  </si>
  <si>
    <t>Rate per plate based on assumed activity</t>
  </si>
  <si>
    <t>Center with a Subsidy</t>
  </si>
  <si>
    <t>Annual Subsidy from grant, departartment or other funds</t>
  </si>
  <si>
    <t>Total Budget to be recovered from users</t>
  </si>
  <si>
    <t>Double Check</t>
  </si>
  <si>
    <t>Annual Subsidy per plate based on assumed activity</t>
  </si>
  <si>
    <t>Double check</t>
  </si>
  <si>
    <t>"New Center"</t>
  </si>
  <si>
    <t>"Existing Center A"</t>
  </si>
  <si>
    <t>"Existing Center B"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</si>
  <si>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Do comparison of calculated rates to outside vendor or market rates. </t>
    </r>
  </si>
  <si>
    <t>"Existing Center A With User Subsidy"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</si>
</sst>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Alignment="1">
      <alignment horizontal="center" wrapText="1"/>
    </xf>
    <xf numFmtId="43" fontId="0" fillId="0" borderId="0" xfId="1" applyNumberFormat="1" applyFont="1" applyBorder="1"/>
    <xf numFmtId="43" fontId="0" fillId="0" borderId="0" xfId="1" applyNumberFormat="1" applyFont="1"/>
    <xf numFmtId="165" fontId="0" fillId="0" borderId="0" xfId="1" applyNumberFormat="1" applyFont="1"/>
    <xf numFmtId="164" fontId="0" fillId="0" borderId="2" xfId="1" applyNumberFormat="1" applyFont="1" applyBorder="1"/>
    <xf numFmtId="164" fontId="0" fillId="2" borderId="0" xfId="1" applyNumberFormat="1" applyFont="1" applyFill="1"/>
    <xf numFmtId="43" fontId="0" fillId="0" borderId="1" xfId="1" applyNumberFormat="1" applyFont="1" applyBorder="1"/>
    <xf numFmtId="43" fontId="0" fillId="2" borderId="0" xfId="1" applyNumberFormat="1" applyFont="1" applyFill="1"/>
    <xf numFmtId="0" fontId="3" fillId="4" borderId="0" xfId="0" applyFont="1" applyFill="1"/>
    <xf numFmtId="0" fontId="3" fillId="5" borderId="0" xfId="0" applyFont="1" applyFill="1"/>
    <xf numFmtId="0" fontId="3" fillId="3" borderId="0" xfId="0" applyFont="1" applyFill="1"/>
    <xf numFmtId="0" fontId="0" fillId="6" borderId="0" xfId="0" applyFill="1"/>
    <xf numFmtId="164" fontId="0" fillId="6" borderId="0" xfId="1" applyNumberFormat="1" applyFont="1" applyFill="1"/>
    <xf numFmtId="0" fontId="0" fillId="5" borderId="0" xfId="0" applyFill="1"/>
    <xf numFmtId="164" fontId="0" fillId="5" borderId="0" xfId="1" applyNumberFormat="1" applyFont="1" applyFill="1"/>
    <xf numFmtId="43" fontId="0" fillId="5" borderId="0" xfId="1" applyNumberFormat="1" applyFont="1" applyFill="1"/>
    <xf numFmtId="0" fontId="2" fillId="2" borderId="0" xfId="0" applyFont="1" applyFill="1"/>
    <xf numFmtId="164" fontId="2" fillId="2" borderId="0" xfId="1" applyNumberFormat="1" applyFont="1" applyFill="1"/>
    <xf numFmtId="43" fontId="2" fillId="2" borderId="0" xfId="1" applyNumberFormat="1" applyFont="1" applyFill="1"/>
    <xf numFmtId="0" fontId="2" fillId="4" borderId="0" xfId="0" applyFont="1" applyFill="1"/>
    <xf numFmtId="0" fontId="4" fillId="0" borderId="0" xfId="0" applyFont="1"/>
    <xf numFmtId="0" fontId="2" fillId="3" borderId="0" xfId="0" applyFont="1" applyFill="1"/>
    <xf numFmtId="164" fontId="2" fillId="3" borderId="0" xfId="1" applyNumberFormat="1" applyFont="1" applyFill="1"/>
    <xf numFmtId="164" fontId="2" fillId="4" borderId="0" xfId="1" applyNumberFormat="1" applyFont="1" applyFill="1"/>
    <xf numFmtId="0" fontId="5" fillId="0" borderId="0" xfId="0" applyFont="1"/>
    <xf numFmtId="164" fontId="5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abSelected="1" workbookViewId="0"/>
  </sheetViews>
  <sheetFormatPr defaultRowHeight="15" x14ac:dyDescent="0.25"/>
  <cols>
    <col min="1" max="1" width="43.7109375" customWidth="1"/>
    <col min="2" max="2" width="14.7109375" bestFit="1" customWidth="1"/>
    <col min="3" max="3" width="9.5703125" customWidth="1"/>
    <col min="4" max="4" width="11.7109375" bestFit="1" customWidth="1"/>
    <col min="5" max="5" width="11.5703125" bestFit="1" customWidth="1"/>
  </cols>
  <sheetData>
    <row r="1" spans="1:21" ht="23.25" x14ac:dyDescent="0.35">
      <c r="A1" s="2" t="s">
        <v>16</v>
      </c>
    </row>
    <row r="2" spans="1:21" ht="15.6" x14ac:dyDescent="0.35">
      <c r="A2" s="25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45" x14ac:dyDescent="0.35">
      <c r="A4" s="21" t="s">
        <v>21</v>
      </c>
      <c r="B4" s="22"/>
      <c r="C4" s="22">
        <v>125000</v>
      </c>
      <c r="D4" s="22">
        <f>4000*50</f>
        <v>200000</v>
      </c>
      <c r="E4" s="22">
        <v>250000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0" x14ac:dyDescent="0.25">
      <c r="A5" s="1" t="s">
        <v>1</v>
      </c>
      <c r="B5" s="5" t="s">
        <v>2</v>
      </c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t="s">
        <v>0</v>
      </c>
      <c r="B6" s="3">
        <v>42000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t="s">
        <v>3</v>
      </c>
      <c r="B7" s="3">
        <f>0.05*65000</f>
        <v>3250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4</v>
      </c>
      <c r="B8" s="3">
        <v>4000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45" x14ac:dyDescent="0.35">
      <c r="A9" s="1" t="s">
        <v>8</v>
      </c>
      <c r="B9" s="4">
        <f>SUM(B6:B8)</f>
        <v>49250</v>
      </c>
      <c r="C9" s="4">
        <f>B9</f>
        <v>49250</v>
      </c>
      <c r="D9" s="4">
        <f>B9</f>
        <v>49250</v>
      </c>
      <c r="E9" s="4">
        <f>B9</f>
        <v>49250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45" x14ac:dyDescent="0.35">
      <c r="A10" s="1" t="s">
        <v>20</v>
      </c>
      <c r="B10" s="3"/>
      <c r="C10" s="6">
        <f>$B$9/C4</f>
        <v>0.39400000000000002</v>
      </c>
      <c r="D10" s="6">
        <f>$B$9/D4</f>
        <v>0.24625</v>
      </c>
      <c r="E10" s="6">
        <f>$B$9/E4</f>
        <v>0.19700000000000001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45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45" x14ac:dyDescent="0.35">
      <c r="A12" s="1" t="s">
        <v>5</v>
      </c>
      <c r="B12" s="5" t="s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45" x14ac:dyDescent="0.35">
      <c r="A13" t="s">
        <v>6</v>
      </c>
      <c r="B13" s="8">
        <f>(200/600)</f>
        <v>0.33333333333333331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45" x14ac:dyDescent="0.35">
      <c r="A14" t="s">
        <v>7</v>
      </c>
      <c r="B14" s="8">
        <v>0.85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45" x14ac:dyDescent="0.35">
      <c r="A15" t="s">
        <v>9</v>
      </c>
      <c r="B15" s="8">
        <f>85/100000</f>
        <v>8.4999999999999995E-4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45" x14ac:dyDescent="0.35">
      <c r="A16" t="s">
        <v>10</v>
      </c>
      <c r="B16" s="8">
        <f>2000/100000</f>
        <v>0.02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45" x14ac:dyDescent="0.35">
      <c r="A17" t="s">
        <v>11</v>
      </c>
      <c r="B17" s="8">
        <f>100/100000</f>
        <v>1E-3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45" x14ac:dyDescent="0.35">
      <c r="A18" t="s">
        <v>12</v>
      </c>
      <c r="B18" s="8">
        <v>8.0000000000000005E-9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45" x14ac:dyDescent="0.35">
      <c r="A19" t="s">
        <v>13</v>
      </c>
      <c r="B19" s="8">
        <f>1.5/100000</f>
        <v>1.5E-5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45" x14ac:dyDescent="0.35">
      <c r="A20" s="1" t="s">
        <v>15</v>
      </c>
      <c r="B20" s="11">
        <f>SUM(B13:B19)</f>
        <v>1.2051983413333334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45" x14ac:dyDescent="0.35">
      <c r="A21" s="1" t="s">
        <v>22</v>
      </c>
      <c r="B21" s="3"/>
      <c r="C21" s="3">
        <f>$B$20*C4</f>
        <v>150649.79266666668</v>
      </c>
      <c r="D21" s="3">
        <f t="shared" ref="D21:E21" si="0">$B$20*D4</f>
        <v>241039.66826666667</v>
      </c>
      <c r="E21" s="3">
        <f t="shared" si="0"/>
        <v>301299.58533333335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45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thickBot="1" x14ac:dyDescent="0.4">
      <c r="A23" s="1" t="s">
        <v>23</v>
      </c>
      <c r="B23" s="3"/>
      <c r="C23" s="9">
        <f>C21+C$9</f>
        <v>199899.79266666668</v>
      </c>
      <c r="D23" s="9">
        <f t="shared" ref="D23:E23" si="1">D21+D$9</f>
        <v>290289.6682666667</v>
      </c>
      <c r="E23" s="9">
        <f t="shared" si="1"/>
        <v>350549.58533333335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thickTop="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4.45" x14ac:dyDescent="0.35">
      <c r="A25" s="21" t="s">
        <v>24</v>
      </c>
      <c r="B25" s="22"/>
      <c r="C25" s="23">
        <f>C10+$B$20</f>
        <v>1.5991983413333335</v>
      </c>
      <c r="D25" s="23">
        <f t="shared" ref="D25" si="2">D10+$B$20</f>
        <v>1.4514483413333334</v>
      </c>
      <c r="E25" s="23">
        <f>E10+$B$20</f>
        <v>1.4021983413333334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45" x14ac:dyDescent="0.35">
      <c r="A26" t="s">
        <v>28</v>
      </c>
      <c r="B26" s="3"/>
      <c r="C26" s="7">
        <f>$B$20+C10</f>
        <v>1.5991983413333335</v>
      </c>
      <c r="D26" s="7">
        <f t="shared" ref="D26:E26" si="3">$B$20+D10</f>
        <v>1.4514483413333334</v>
      </c>
      <c r="E26" s="7">
        <f t="shared" si="3"/>
        <v>1.4021983413333334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45" x14ac:dyDescent="0.3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45" x14ac:dyDescent="0.35">
      <c r="A28" s="29" t="s">
        <v>34</v>
      </c>
      <c r="B28" s="30"/>
      <c r="C28" s="30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4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45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45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45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14.45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</sheetData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workbookViewId="0">
      <selection activeCell="A3" sqref="A3"/>
    </sheetView>
  </sheetViews>
  <sheetFormatPr defaultRowHeight="15" x14ac:dyDescent="0.25"/>
  <cols>
    <col min="1" max="1" width="43.7109375" customWidth="1"/>
    <col min="2" max="2" width="14.7109375" bestFit="1" customWidth="1"/>
    <col min="3" max="3" width="9.5703125" customWidth="1"/>
    <col min="4" max="4" width="11.7109375" bestFit="1" customWidth="1"/>
    <col min="5" max="5" width="11.5703125" bestFit="1" customWidth="1"/>
  </cols>
  <sheetData>
    <row r="1" spans="1:21" ht="23.25" x14ac:dyDescent="0.35">
      <c r="A1" s="2" t="s">
        <v>16</v>
      </c>
    </row>
    <row r="2" spans="1:21" ht="23.45" x14ac:dyDescent="0.55000000000000004">
      <c r="A2" s="1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7.100000000000001" customHeight="1" x14ac:dyDescent="0.35">
      <c r="A3" s="25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45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45" x14ac:dyDescent="0.35">
      <c r="A5" s="21" t="s">
        <v>21</v>
      </c>
      <c r="B5" s="22"/>
      <c r="C5" s="22">
        <v>125000</v>
      </c>
      <c r="D5" s="22">
        <f>4000*50</f>
        <v>200000</v>
      </c>
      <c r="E5" s="22">
        <v>250000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45" x14ac:dyDescent="0.35">
      <c r="A6" s="1" t="s">
        <v>1</v>
      </c>
      <c r="B6" s="5" t="s">
        <v>2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45" x14ac:dyDescent="0.35">
      <c r="A7" t="s">
        <v>0</v>
      </c>
      <c r="B7" s="3">
        <v>42000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45" x14ac:dyDescent="0.35">
      <c r="A8" t="s">
        <v>3</v>
      </c>
      <c r="B8" s="3">
        <f>0.05*65000</f>
        <v>3250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45" x14ac:dyDescent="0.35">
      <c r="A9" t="s">
        <v>4</v>
      </c>
      <c r="B9" s="3">
        <v>4000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45" x14ac:dyDescent="0.35">
      <c r="A10" s="24" t="s">
        <v>17</v>
      </c>
      <c r="B10" s="28">
        <v>10000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45" x14ac:dyDescent="0.35">
      <c r="A11" s="1" t="s">
        <v>8</v>
      </c>
      <c r="B11" s="4">
        <f>SUM(B7:B10)</f>
        <v>59250</v>
      </c>
      <c r="C11" s="4">
        <f>B11</f>
        <v>59250</v>
      </c>
      <c r="D11" s="4">
        <f>B11</f>
        <v>59250</v>
      </c>
      <c r="E11" s="4">
        <f>B11</f>
        <v>59250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45" x14ac:dyDescent="0.35">
      <c r="A12" s="1" t="s">
        <v>20</v>
      </c>
      <c r="B12" s="3"/>
      <c r="C12" s="6">
        <f>$B$11/C5</f>
        <v>0.47399999999999998</v>
      </c>
      <c r="D12" s="6">
        <f>$B$11/D5</f>
        <v>0.29625000000000001</v>
      </c>
      <c r="E12" s="6">
        <f>$B$11/E5</f>
        <v>0.23699999999999999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45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45" x14ac:dyDescent="0.35">
      <c r="A14" s="1" t="s">
        <v>5</v>
      </c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45" x14ac:dyDescent="0.35">
      <c r="A15" t="s">
        <v>6</v>
      </c>
      <c r="B15" s="8">
        <f>(200/600)</f>
        <v>0.33333333333333331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45" x14ac:dyDescent="0.35">
      <c r="A16" t="s">
        <v>7</v>
      </c>
      <c r="B16" s="8">
        <v>0.85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45" x14ac:dyDescent="0.35">
      <c r="A17" t="s">
        <v>9</v>
      </c>
      <c r="B17" s="8">
        <f>85/100000</f>
        <v>8.4999999999999995E-4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45" x14ac:dyDescent="0.35">
      <c r="A18" t="s">
        <v>10</v>
      </c>
      <c r="B18" s="8">
        <f>2000/100000</f>
        <v>0.02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45" x14ac:dyDescent="0.35">
      <c r="A19" t="s">
        <v>11</v>
      </c>
      <c r="B19" s="8">
        <f>100/100000</f>
        <v>1E-3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45" x14ac:dyDescent="0.35">
      <c r="A20" t="s">
        <v>12</v>
      </c>
      <c r="B20" s="8">
        <v>8.0000000000000005E-9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45" x14ac:dyDescent="0.35">
      <c r="A21" t="s">
        <v>13</v>
      </c>
      <c r="B21" s="8">
        <f>1.5/100000</f>
        <v>1.5E-5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45" x14ac:dyDescent="0.35">
      <c r="A22" s="1" t="s">
        <v>15</v>
      </c>
      <c r="B22" s="11">
        <f>SUM(B15:B21)</f>
        <v>1.2051983413333334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45" x14ac:dyDescent="0.35">
      <c r="A23" s="1" t="s">
        <v>22</v>
      </c>
      <c r="B23" s="3"/>
      <c r="C23" s="3">
        <f t="shared" ref="C23:D23" si="0">$B$22*C5</f>
        <v>150649.79266666668</v>
      </c>
      <c r="D23" s="3">
        <f t="shared" si="0"/>
        <v>241039.66826666667</v>
      </c>
      <c r="E23" s="3">
        <f>$B$22*E5</f>
        <v>301299.58533333335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45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thickBot="1" x14ac:dyDescent="0.4">
      <c r="A25" s="1" t="s">
        <v>23</v>
      </c>
      <c r="B25" s="3"/>
      <c r="C25" s="9">
        <f>C23+C$11</f>
        <v>209899.79266666668</v>
      </c>
      <c r="D25" s="9">
        <f t="shared" ref="D25:E25" si="1">D23+D$11</f>
        <v>300289.6682666667</v>
      </c>
      <c r="E25" s="9">
        <f t="shared" si="1"/>
        <v>360549.58533333335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thickTop="1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45" x14ac:dyDescent="0.35">
      <c r="A27" s="21" t="s">
        <v>24</v>
      </c>
      <c r="B27" s="22"/>
      <c r="C27" s="23">
        <f>C12+$B$22</f>
        <v>1.6791983413333333</v>
      </c>
      <c r="D27" s="23">
        <f t="shared" ref="D27:E27" si="2">D12+$B$22</f>
        <v>1.5014483413333335</v>
      </c>
      <c r="E27" s="23">
        <f t="shared" si="2"/>
        <v>1.4421983413333335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45" x14ac:dyDescent="0.35">
      <c r="A28" t="s">
        <v>28</v>
      </c>
      <c r="B28" s="3"/>
      <c r="C28" s="7">
        <f>$B$22+C12</f>
        <v>1.6791983413333333</v>
      </c>
      <c r="D28" s="7">
        <f t="shared" ref="D28:E28" si="3">$B$22+D12</f>
        <v>1.5014483413333335</v>
      </c>
      <c r="E28" s="7">
        <f t="shared" si="3"/>
        <v>1.4421983413333335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4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45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45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45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14.45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</sheetData>
  <pageMargins left="0.5" right="0.5" top="0.75" bottom="0.75" header="0.3" footer="0.3"/>
  <pageSetup orientation="portrait" horizontalDpi="4294967292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workbookViewId="0">
      <selection activeCell="A3" sqref="A3"/>
    </sheetView>
  </sheetViews>
  <sheetFormatPr defaultRowHeight="15" x14ac:dyDescent="0.25"/>
  <cols>
    <col min="1" max="1" width="43.7109375" customWidth="1"/>
    <col min="2" max="2" width="14.7109375" bestFit="1" customWidth="1"/>
    <col min="3" max="3" width="9.5703125" customWidth="1"/>
    <col min="4" max="4" width="11.7109375" bestFit="1" customWidth="1"/>
    <col min="5" max="5" width="11.5703125" bestFit="1" customWidth="1"/>
  </cols>
  <sheetData>
    <row r="1" spans="1:21" ht="23.25" x14ac:dyDescent="0.35">
      <c r="A1" s="2" t="s">
        <v>16</v>
      </c>
    </row>
    <row r="2" spans="1:21" ht="23.45" x14ac:dyDescent="0.55000000000000004">
      <c r="A2" s="15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 x14ac:dyDescent="0.35">
      <c r="A3" s="25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45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45" x14ac:dyDescent="0.35">
      <c r="A5" s="21" t="s">
        <v>21</v>
      </c>
      <c r="B5" s="22"/>
      <c r="C5" s="22">
        <v>125000</v>
      </c>
      <c r="D5" s="22">
        <f>4000*50</f>
        <v>200000</v>
      </c>
      <c r="E5" s="22">
        <v>250000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4.45" x14ac:dyDescent="0.35">
      <c r="A6" s="1" t="s">
        <v>1</v>
      </c>
      <c r="B6" s="5" t="s">
        <v>2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4.45" x14ac:dyDescent="0.35">
      <c r="A7" t="s">
        <v>0</v>
      </c>
      <c r="B7" s="3">
        <v>42000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4.45" x14ac:dyDescent="0.35">
      <c r="A8" t="s">
        <v>3</v>
      </c>
      <c r="B8" s="3">
        <f>0.05*65000</f>
        <v>3250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45" x14ac:dyDescent="0.35">
      <c r="A9" t="s">
        <v>4</v>
      </c>
      <c r="B9" s="3">
        <v>4000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45" x14ac:dyDescent="0.35">
      <c r="A10" s="26" t="s">
        <v>17</v>
      </c>
      <c r="B10" s="27">
        <v>-2500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45" x14ac:dyDescent="0.35">
      <c r="A11" s="1" t="s">
        <v>8</v>
      </c>
      <c r="B11" s="4">
        <f>SUM(B7:B10)</f>
        <v>46750</v>
      </c>
      <c r="C11" s="4">
        <f>B11</f>
        <v>46750</v>
      </c>
      <c r="D11" s="4">
        <f>B11</f>
        <v>46750</v>
      </c>
      <c r="E11" s="4">
        <f>B11</f>
        <v>46750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45" x14ac:dyDescent="0.35">
      <c r="A12" s="1" t="s">
        <v>20</v>
      </c>
      <c r="B12" s="3"/>
      <c r="C12" s="6">
        <f>$B$11/C5</f>
        <v>0.374</v>
      </c>
      <c r="D12" s="6">
        <f>$B$11/D5</f>
        <v>0.23375000000000001</v>
      </c>
      <c r="E12" s="6">
        <f>$B$11/E5</f>
        <v>0.187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45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45" x14ac:dyDescent="0.35">
      <c r="A14" s="1" t="s">
        <v>5</v>
      </c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45" x14ac:dyDescent="0.35">
      <c r="A15" t="s">
        <v>6</v>
      </c>
      <c r="B15" s="8">
        <f>(200/600)</f>
        <v>0.33333333333333331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45" x14ac:dyDescent="0.35">
      <c r="A16" t="s">
        <v>7</v>
      </c>
      <c r="B16" s="8">
        <v>0.85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45" x14ac:dyDescent="0.35">
      <c r="A17" t="s">
        <v>9</v>
      </c>
      <c r="B17" s="8">
        <f>85/100000</f>
        <v>8.4999999999999995E-4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45" x14ac:dyDescent="0.35">
      <c r="A18" t="s">
        <v>10</v>
      </c>
      <c r="B18" s="8">
        <f>2000/100000</f>
        <v>0.02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45" x14ac:dyDescent="0.35">
      <c r="A19" t="s">
        <v>11</v>
      </c>
      <c r="B19" s="8">
        <f>100/100000</f>
        <v>1E-3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45" x14ac:dyDescent="0.35">
      <c r="A20" t="s">
        <v>12</v>
      </c>
      <c r="B20" s="8">
        <v>8.0000000000000005E-9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45" x14ac:dyDescent="0.35">
      <c r="A21" t="s">
        <v>13</v>
      </c>
      <c r="B21" s="8">
        <f>1.5/100000</f>
        <v>1.5E-5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45" x14ac:dyDescent="0.35">
      <c r="A22" s="1" t="s">
        <v>15</v>
      </c>
      <c r="B22" s="11">
        <f>SUM(B15:B21)</f>
        <v>1.2051983413333334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45" x14ac:dyDescent="0.35">
      <c r="A23" s="1" t="s">
        <v>22</v>
      </c>
      <c r="B23" s="3"/>
      <c r="C23" s="3">
        <f t="shared" ref="C23:D23" si="0">$B$22*C5</f>
        <v>150649.79266666668</v>
      </c>
      <c r="D23" s="3">
        <f t="shared" si="0"/>
        <v>241039.66826666667</v>
      </c>
      <c r="E23" s="3">
        <f>$B$22*E5</f>
        <v>301299.58533333335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45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thickBot="1" x14ac:dyDescent="0.4">
      <c r="A25" s="1" t="s">
        <v>23</v>
      </c>
      <c r="B25" s="3"/>
      <c r="C25" s="9">
        <f>C23+$B$11</f>
        <v>197399.79266666668</v>
      </c>
      <c r="D25" s="9">
        <f t="shared" ref="D25:E25" si="1">D23+$B$11</f>
        <v>287789.6682666667</v>
      </c>
      <c r="E25" s="9">
        <f t="shared" si="1"/>
        <v>348049.58533333335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thickTop="1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45" x14ac:dyDescent="0.35">
      <c r="A27" s="21" t="s">
        <v>24</v>
      </c>
      <c r="B27" s="10"/>
      <c r="C27" s="12">
        <f>C25/C5</f>
        <v>1.5791983413333335</v>
      </c>
      <c r="D27" s="12">
        <f t="shared" ref="D27:E27" si="2">D25/D5</f>
        <v>1.4389483413333335</v>
      </c>
      <c r="E27" s="12">
        <f t="shared" si="2"/>
        <v>1.3921983413333334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45" x14ac:dyDescent="0.35">
      <c r="A28" t="s">
        <v>28</v>
      </c>
      <c r="B28" s="3"/>
      <c r="C28" s="7">
        <f>$B$22+C12</f>
        <v>1.5791983413333335</v>
      </c>
      <c r="D28" s="7">
        <f t="shared" ref="D28:E28" si="3">$B$22+D12</f>
        <v>1.4389483413333335</v>
      </c>
      <c r="E28" s="7">
        <f t="shared" si="3"/>
        <v>1.3921983413333334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4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45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45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45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14.45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</sheetData>
  <pageMargins left="0.5" right="0.5" top="0.75" bottom="0.75" header="0.3" footer="0.3"/>
  <pageSetup orientation="portrait" horizontalDpi="4294967292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workbookViewId="0">
      <selection activeCell="G14" sqref="G14"/>
    </sheetView>
  </sheetViews>
  <sheetFormatPr defaultRowHeight="15" x14ac:dyDescent="0.25"/>
  <cols>
    <col min="1" max="1" width="43.7109375" customWidth="1"/>
    <col min="2" max="2" width="14.7109375" bestFit="1" customWidth="1"/>
    <col min="3" max="3" width="9.5703125" customWidth="1"/>
    <col min="4" max="4" width="11.7109375" bestFit="1" customWidth="1"/>
    <col min="5" max="5" width="11.5703125" bestFit="1" customWidth="1"/>
  </cols>
  <sheetData>
    <row r="1" spans="1:21" ht="23.25" x14ac:dyDescent="0.35">
      <c r="A1" s="2" t="s">
        <v>16</v>
      </c>
    </row>
    <row r="2" spans="1:21" ht="23.45" x14ac:dyDescent="0.55000000000000004">
      <c r="A2" s="14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.6" x14ac:dyDescent="0.35">
      <c r="A3" s="25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45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4.45" x14ac:dyDescent="0.35">
      <c r="A5" s="21" t="s">
        <v>21</v>
      </c>
      <c r="B5" s="22"/>
      <c r="C5" s="22">
        <v>125000</v>
      </c>
      <c r="D5" s="22">
        <f>4000*50</f>
        <v>200000</v>
      </c>
      <c r="E5" s="22">
        <v>250000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1" t="s">
        <v>1</v>
      </c>
      <c r="B6" s="5" t="s">
        <v>2</v>
      </c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t="s">
        <v>0</v>
      </c>
      <c r="B7" s="3">
        <v>42000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3</v>
      </c>
      <c r="B8" s="3">
        <f>0.05*65000</f>
        <v>3250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4.45" x14ac:dyDescent="0.35">
      <c r="A9" t="s">
        <v>4</v>
      </c>
      <c r="B9" s="3">
        <v>4000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4.45" x14ac:dyDescent="0.35">
      <c r="A10" s="16" t="s">
        <v>17</v>
      </c>
      <c r="B10" s="17">
        <v>10000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4.45" x14ac:dyDescent="0.35">
      <c r="A11" s="1" t="s">
        <v>8</v>
      </c>
      <c r="B11" s="4">
        <f>SUM(B7:B10)</f>
        <v>59250</v>
      </c>
      <c r="C11" s="4">
        <f>B11</f>
        <v>59250</v>
      </c>
      <c r="D11" s="4">
        <f>B11</f>
        <v>59250</v>
      </c>
      <c r="E11" s="4">
        <f>B11</f>
        <v>59250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4.45" x14ac:dyDescent="0.35">
      <c r="A12" s="1" t="s">
        <v>20</v>
      </c>
      <c r="B12" s="3"/>
      <c r="C12" s="6">
        <f>$B$11/C5</f>
        <v>0.47399999999999998</v>
      </c>
      <c r="D12" s="6">
        <f>$B$11/D5</f>
        <v>0.29625000000000001</v>
      </c>
      <c r="E12" s="6">
        <f>$B$11/E5</f>
        <v>0.23699999999999999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4.45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4.45" x14ac:dyDescent="0.35">
      <c r="A14" s="1" t="s">
        <v>5</v>
      </c>
      <c r="B14" s="5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4.45" x14ac:dyDescent="0.35">
      <c r="A15" t="s">
        <v>6</v>
      </c>
      <c r="B15" s="8">
        <f>(200/600)</f>
        <v>0.33333333333333331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4.45" x14ac:dyDescent="0.35">
      <c r="A16" t="s">
        <v>7</v>
      </c>
      <c r="B16" s="8">
        <v>0.85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45" x14ac:dyDescent="0.35">
      <c r="A17" t="s">
        <v>9</v>
      </c>
      <c r="B17" s="8">
        <f>85/100000</f>
        <v>8.4999999999999995E-4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45" x14ac:dyDescent="0.35">
      <c r="A18" t="s">
        <v>10</v>
      </c>
      <c r="B18" s="8">
        <f>2000/100000</f>
        <v>0.02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45" x14ac:dyDescent="0.35">
      <c r="A19" t="s">
        <v>11</v>
      </c>
      <c r="B19" s="8">
        <f>100/100000</f>
        <v>1E-3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4.45" x14ac:dyDescent="0.35">
      <c r="A20" t="s">
        <v>12</v>
      </c>
      <c r="B20" s="8">
        <v>8.0000000000000005E-9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4.45" x14ac:dyDescent="0.35">
      <c r="A21" t="s">
        <v>13</v>
      </c>
      <c r="B21" s="8">
        <f>1.5/100000</f>
        <v>1.5E-5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4.45" x14ac:dyDescent="0.35">
      <c r="A22" s="1" t="s">
        <v>15</v>
      </c>
      <c r="B22" s="11">
        <f>SUM(B15:B21)</f>
        <v>1.2051983413333334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4.45" x14ac:dyDescent="0.35">
      <c r="A23" s="1" t="s">
        <v>22</v>
      </c>
      <c r="B23" s="3"/>
      <c r="C23" s="3">
        <f t="shared" ref="C23:D23" si="0">$B$22*C5</f>
        <v>150649.79266666668</v>
      </c>
      <c r="D23" s="3">
        <f t="shared" si="0"/>
        <v>241039.66826666667</v>
      </c>
      <c r="E23" s="3">
        <f>$B$22*E5</f>
        <v>301299.58533333335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45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4.45" x14ac:dyDescent="0.35">
      <c r="A25" s="1" t="s">
        <v>23</v>
      </c>
      <c r="B25" s="3"/>
      <c r="C25" s="4">
        <f>C23+$B$11</f>
        <v>209899.79266666668</v>
      </c>
      <c r="D25" s="4">
        <f t="shared" ref="D25:E25" si="1">D23+$B$11</f>
        <v>300289.6682666667</v>
      </c>
      <c r="E25" s="4">
        <f t="shared" si="1"/>
        <v>360549.58533333335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45" x14ac:dyDescent="0.35">
      <c r="A26" s="18" t="s">
        <v>26</v>
      </c>
      <c r="B26" s="19"/>
      <c r="C26" s="19">
        <v>-25000</v>
      </c>
      <c r="D26" s="19">
        <v>-25000</v>
      </c>
      <c r="E26" s="19">
        <v>-25000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45" x14ac:dyDescent="0.35">
      <c r="A27" s="18" t="s">
        <v>29</v>
      </c>
      <c r="B27" s="19"/>
      <c r="C27" s="20">
        <f>C26/C5</f>
        <v>-0.2</v>
      </c>
      <c r="D27" s="20">
        <f t="shared" ref="D27:E27" si="2">D26/D5</f>
        <v>-0.125</v>
      </c>
      <c r="E27" s="20">
        <f t="shared" si="2"/>
        <v>-0.1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thickBot="1" x14ac:dyDescent="0.4">
      <c r="A28" s="1" t="s">
        <v>27</v>
      </c>
      <c r="C28" s="9">
        <f>C25+C26</f>
        <v>184899.79266666668</v>
      </c>
      <c r="D28" s="9">
        <f t="shared" ref="D28:E28" si="3">D25+D26</f>
        <v>275289.6682666667</v>
      </c>
      <c r="E28" s="9">
        <f t="shared" si="3"/>
        <v>335549.58533333335</v>
      </c>
    </row>
    <row r="29" spans="1:21" thickTop="1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4.45" x14ac:dyDescent="0.35">
      <c r="A30" s="21" t="s">
        <v>24</v>
      </c>
      <c r="B30" s="10"/>
      <c r="C30" s="12">
        <f>C28/C5</f>
        <v>1.4791983413333334</v>
      </c>
      <c r="D30" s="12">
        <f t="shared" ref="D30:E30" si="4">D28/D5</f>
        <v>1.3764483413333335</v>
      </c>
      <c r="E30" s="12">
        <f t="shared" si="4"/>
        <v>1.3421983413333334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4.45" x14ac:dyDescent="0.35">
      <c r="A31" t="s">
        <v>30</v>
      </c>
      <c r="B31" s="3"/>
      <c r="C31" s="7">
        <f>C12+$B$22+C27</f>
        <v>1.4791983413333334</v>
      </c>
      <c r="D31" s="7">
        <f t="shared" ref="D31:E31" si="5">D12+$B$22+D27</f>
        <v>1.3764483413333335</v>
      </c>
      <c r="E31" s="7">
        <f t="shared" si="5"/>
        <v>1.3421983413333334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4.45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 ht="14.45" x14ac:dyDescent="0.3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2: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2: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2: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</sheetData>
  <pageMargins left="0.5" right="0.5" top="0.75" bottom="0.75" header="0.3" footer="0.3"/>
  <pageSetup orientation="portrait" horizontalDpi="4294967292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9012683705B4282CBF88A140BF56C" ma:contentTypeVersion="1" ma:contentTypeDescription="Create a new document." ma:contentTypeScope="" ma:versionID="822de3c4289a4299af1b7c18767029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817739-D74C-4A66-90E9-34BA87E62EE1}"/>
</file>

<file path=customXml/itemProps2.xml><?xml version="1.0" encoding="utf-8"?>
<ds:datastoreItem xmlns:ds="http://schemas.openxmlformats.org/officeDocument/2006/customXml" ds:itemID="{860A30BB-68A0-4EBF-A565-2DCAB763CF4E}"/>
</file>

<file path=customXml/itemProps3.xml><?xml version="1.0" encoding="utf-8"?>
<ds:datastoreItem xmlns:ds="http://schemas.openxmlformats.org/officeDocument/2006/customXml" ds:itemID="{F6310BC7-6894-4AD3-B6CE-8B0FDB0A5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New Center</vt:lpstr>
      <vt:lpstr>Existing Center A</vt:lpstr>
      <vt:lpstr>Existing Center B</vt:lpstr>
      <vt:lpstr>Center with Subsidy</vt:lpstr>
      <vt:lpstr>'Center with Subsidy'!Print_Area</vt:lpstr>
      <vt:lpstr>'Existing Center A'!Print_Area</vt:lpstr>
      <vt:lpstr>'Existing Center B'!Print_Area</vt:lpstr>
      <vt:lpstr>'New Center'!Print_Area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Cmoore</dc:creator>
  <cp:lastModifiedBy>Danica Johnson</cp:lastModifiedBy>
  <cp:lastPrinted>2015-01-20T00:05:10Z</cp:lastPrinted>
  <dcterms:created xsi:type="dcterms:W3CDTF">2014-08-26T14:23:43Z</dcterms:created>
  <dcterms:modified xsi:type="dcterms:W3CDTF">2015-02-19T21:39:08Z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0x01010099E9012683705B4282CBF88A140BF56C</vt:lpwstr>
  </property>
</Properties>
</file>